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4890"/>
  </bookViews>
  <sheets>
    <sheet name="20.11-8月" sheetId="23" r:id="rId1"/>
    <sheet name="控制图" sheetId="25" state="hidden" r:id="rId2"/>
    <sheet name="Sheet1" sheetId="24" state="hidden" r:id="rId3"/>
  </sheets>
  <externalReferences>
    <externalReference r:id="rId5"/>
  </externalReferences>
  <definedNames>
    <definedName name="_xlnm.Print_Titles" localSheetId="0">'20.11-8月'!$2:$2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<sst xmlns="http://schemas.openxmlformats.org/spreadsheetml/2006/main" count="78" uniqueCount="67">
  <si>
    <t>附录D</t>
  </si>
  <si>
    <t>中阀科技（长沙）阀门有限公司</t>
  </si>
  <si>
    <t>一、涂层厚度测量过程监视统计记录表</t>
  </si>
  <si>
    <r>
      <t>测量过程名称：涂层厚度检测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</si>
  <si>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 xml:space="preserve">被测参数：涂层厚度 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测量范围：（240-400）μ</t>
    </r>
    <r>
      <rPr>
        <sz val="12"/>
        <rFont val="Times New Roman"/>
        <charset val="134"/>
      </rPr>
      <t xml:space="preserve">m       </t>
    </r>
    <r>
      <rPr>
        <sz val="12"/>
        <rFont val="宋体"/>
        <charset val="134"/>
      </rPr>
      <t>允差范围：160μm</t>
    </r>
  </si>
  <si>
    <t xml:space="preserve">测量仪器：UT343D涂层测厚仪      测量范围：（0～1000）μm 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</si>
  <si>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</si>
  <si>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核查标准：标准厚度试片 251μm</t>
  </si>
  <si>
    <t>序号</t>
  </si>
  <si>
    <t>核查</t>
  </si>
  <si>
    <t>观察记录（μm）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</si>
  <si>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</si>
  <si>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</si>
  <si>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</si>
  <si>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</si>
  <si>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</si>
  <si>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</si>
  <si>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</si>
  <si>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2020.11.17</t>
  </si>
  <si>
    <t>2020.12.8</t>
  </si>
  <si>
    <t>2021.1.13</t>
  </si>
  <si>
    <t>2021.2.2</t>
  </si>
  <si>
    <t>2021.3.10</t>
  </si>
  <si>
    <t>2021.4.8</t>
  </si>
  <si>
    <t>2021.5.12</t>
  </si>
  <si>
    <t>2021.6.17</t>
  </si>
  <si>
    <t>2021.7.20</t>
  </si>
  <si>
    <t>2021.8.31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</si>
  <si>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</si>
  <si>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</si>
  <si>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</si>
  <si>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</si>
  <si>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二、统计控制图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</si>
  <si>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</si>
  <si>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</si>
  <si>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</si>
  <si>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μm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</si>
  <si>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</si>
  <si>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</si>
  <si>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</si>
  <si>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</si>
  <si>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</si>
  <si>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</si>
  <si>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</si>
  <si>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均值、极差控制图状态正常，涂层厚度检测测量过程中未出现非正常变异，能满足生产工艺要求。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</si>
  <si>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             </t>
    </r>
    <r>
      <rPr>
        <sz val="12"/>
        <rFont val="宋体"/>
        <charset val="134"/>
      </rPr>
      <t xml:space="preserve">             2021.8.31</t>
    </r>
  </si>
  <si>
    <t>附录E  涂层厚度检测过程控制图</t>
  </si>
  <si>
    <t>UCL</t>
  </si>
  <si>
    <t>CL</t>
  </si>
  <si>
    <t>LCL</t>
  </si>
  <si>
    <t>求和项:251.4</t>
  </si>
  <si>
    <t>求和项:252.90</t>
  </si>
  <si>
    <t>求和项:249.90</t>
  </si>
  <si>
    <t>求和项:251.40</t>
  </si>
  <si>
    <t>附录B数据：</t>
  </si>
  <si>
    <t>S=</t>
  </si>
  <si>
    <r>
      <rPr>
        <sz val="16"/>
        <rFont val="宋体"/>
        <charset val="134"/>
      </rPr>
      <t>(X</t>
    </r>
    <r>
      <rPr>
        <sz val="12"/>
        <rFont val="宋体"/>
        <charset val="134"/>
      </rPr>
      <t>i</t>
    </r>
    <r>
      <rPr>
        <sz val="16"/>
        <rFont val="宋体"/>
        <charset val="134"/>
      </rPr>
      <t>-X)</t>
    </r>
    <r>
      <rPr>
        <vertAlign val="superscript"/>
        <sz val="16"/>
        <rFont val="宋体"/>
        <charset val="134"/>
      </rPr>
      <t>2</t>
    </r>
  </si>
  <si>
    <t>S</t>
  </si>
  <si>
    <r>
      <rPr>
        <sz val="16"/>
        <rFont val="宋体"/>
        <charset val="134"/>
      </rPr>
      <t>u</t>
    </r>
    <r>
      <rPr>
        <vertAlign val="subscript"/>
        <sz val="12"/>
        <rFont val="宋体"/>
        <charset val="134"/>
      </rPr>
      <t>1</t>
    </r>
    <r>
      <rPr>
        <sz val="12"/>
        <rFont val="宋体"/>
        <charset val="134"/>
      </rPr>
      <t>=S/SQRT(5)</t>
    </r>
  </si>
  <si>
    <t>最大示值误差</t>
  </si>
  <si>
    <t>±9</t>
  </si>
  <si>
    <t>包含因子</t>
  </si>
  <si>
    <r>
      <rPr>
        <sz val="12"/>
        <rFont val="宋体"/>
        <charset val="134"/>
      </rPr>
      <t>不确定度u</t>
    </r>
    <r>
      <rPr>
        <vertAlign val="subscript"/>
        <sz val="12"/>
        <rFont val="宋体"/>
        <charset val="134"/>
      </rPr>
      <t>2</t>
    </r>
  </si>
  <si>
    <r>
      <rPr>
        <sz val="12"/>
        <rFont val="宋体"/>
        <charset val="134"/>
      </rPr>
      <t>合成标准不确定度U</t>
    </r>
    <r>
      <rPr>
        <vertAlign val="subscript"/>
        <sz val="12"/>
        <rFont val="宋体"/>
        <charset val="134"/>
      </rPr>
      <t>C</t>
    </r>
  </si>
  <si>
    <t>y1</t>
  </si>
  <si>
    <t>y2</t>
  </si>
  <si>
    <r>
      <rPr>
        <sz val="10.5"/>
        <rFont val="宋体"/>
        <charset val="134"/>
      </rPr>
      <t>U=</t>
    </r>
    <r>
      <rPr>
        <sz val="12"/>
        <rFont val="宋体"/>
        <charset val="134"/>
      </rPr>
      <t>10.4</t>
    </r>
    <r>
      <rPr>
        <sz val="10.5"/>
        <rFont val="宋体"/>
        <charset val="134"/>
      </rPr>
      <t xml:space="preserve">  k=2</t>
    </r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</si>
</sst>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44" formatCode="_ &quot;￥&quot;* #,##0.00_ ;_ &quot;￥&quot;* \-#,##0.00_ ;_ &quot;￥&quot;* &quot;-&quot;??_ ;_ @_ "/>
    <numFmt numFmtId="177" formatCode="0.0"/>
    <numFmt numFmtId="178" formatCode="0.0_);[Red]\(0.0\)"/>
    <numFmt numFmtId="179" formatCode="0.00_ "/>
    <numFmt numFmtId="180" formatCode="0.0000_ "/>
    <numFmt numFmtId="181" formatCode="0.00_);[Red]\(0.00\)"/>
    <numFmt numFmtId="182" formatCode="0.000_ "/>
  </numFmts>
  <fonts count="35">
    <font>
      <sz val="12"/>
      <name val="宋体"/>
      <charset val="134"/>
    </font>
    <font>
      <sz val="16"/>
      <name val="宋体"/>
      <charset val="134"/>
    </font>
    <font>
      <sz val="10.5"/>
      <name val="宋体"/>
      <charset val="134"/>
    </font>
    <font>
      <b/>
      <sz val="16"/>
      <name val="宋体"/>
      <charset val="134"/>
    </font>
    <font>
      <b/>
      <sz val="16"/>
      <color rgb="FF595959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16"/>
      <name val="宋体"/>
      <charset val="134"/>
    </font>
    <font>
      <vertAlign val="subscript"/>
      <sz val="12"/>
      <name val="宋体"/>
      <charset val="134"/>
    </font>
    <font>
      <vertAlign val="subscript"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6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17" borderId="16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85">
    <xf numFmtId="0" fontId="0" fillId="0" borderId="0" xfId="0"/>
    <xf numFmtId="0" fontId="0" fillId="0" borderId="0" xfId="0" applyAlignment="1">
      <alignment horizontal="justify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ont="1" applyAlignment="1">
      <alignment horizontal="justify"/>
    </xf>
    <xf numFmtId="0" fontId="2" fillId="0" borderId="0" xfId="0" applyFont="1" applyAlignment="1">
      <alignment horizontal="justify" indent="2"/>
    </xf>
    <xf numFmtId="0" fontId="0" fillId="0" borderId="0" xfId="0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 vertical="center" readingOrder="1"/>
    </xf>
    <xf numFmtId="0" fontId="3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/>
    <xf numFmtId="0" fontId="0" fillId="0" borderId="0" xfId="0" applyFont="1" applyBorder="1"/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inden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177" fontId="5" fillId="0" borderId="1" xfId="0" applyNumberFormat="1" applyFont="1" applyBorder="1" applyAlignment="1">
      <alignment horizontal="center" vertical="center" wrapText="1"/>
    </xf>
    <xf numFmtId="179" fontId="5" fillId="0" borderId="5" xfId="0" applyNumberFormat="1" applyFont="1" applyBorder="1" applyAlignment="1">
      <alignment horizontal="center" vertical="center" wrapText="1"/>
    </xf>
    <xf numFmtId="0" fontId="0" fillId="0" borderId="6" xfId="0" applyFont="1" applyBorder="1" applyAlignment="1"/>
    <xf numFmtId="179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9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/>
    <xf numFmtId="178" fontId="0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0" fontId="7" fillId="0" borderId="0" xfId="0" applyFont="1" applyBorder="1"/>
    <xf numFmtId="181" fontId="0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180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82" fontId="5" fillId="0" borderId="0" xfId="0" applyNumberFormat="1" applyFont="1" applyBorder="1" applyAlignment="1">
      <alignment horizontal="center" wrapText="1"/>
    </xf>
    <xf numFmtId="0" fontId="0" fillId="0" borderId="9" xfId="0" applyFont="1" applyBorder="1" applyAlignment="1"/>
    <xf numFmtId="0" fontId="0" fillId="0" borderId="5" xfId="0" applyFont="1" applyBorder="1" applyAlignment="1"/>
    <xf numFmtId="0" fontId="0" fillId="0" borderId="0" xfId="0" applyFill="1" applyBorder="1"/>
    <xf numFmtId="0" fontId="0" fillId="0" borderId="0" xfId="0" applyFont="1" applyBorder="1" applyAlignment="1">
      <alignment vertical="center" wrapText="1"/>
    </xf>
    <xf numFmtId="0" fontId="5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80"/>
              <a:t>均值控制图</a:t>
            </a:r>
            <a:endParaRPr lang="zh-CN" altLang="en-US" sz="1080"/>
          </a:p>
        </c:rich>
      </c:tx>
      <c:layout>
        <c:manualLayout>
          <c:xMode val="edge"/>
          <c:yMode val="edge"/>
          <c:x val="0.436942547160468"/>
          <c:y val="0.062639821029082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控制图!$P$5:$P$16</c15:sqref>
                  </c15:fullRef>
                </c:ext>
              </c:extLst>
              <c:f>控制图!$P$5:$P$14</c:f>
              <c:numCache>
                <c:formatCode>General</c:formatCode>
                <c:ptCount val="10"/>
                <c:pt idx="0">
                  <c:v>251.4</c:v>
                </c:pt>
                <c:pt idx="1">
                  <c:v>251</c:v>
                </c:pt>
                <c:pt idx="2">
                  <c:v>252</c:v>
                </c:pt>
                <c:pt idx="3">
                  <c:v>251</c:v>
                </c:pt>
                <c:pt idx="4">
                  <c:v>251.6</c:v>
                </c:pt>
                <c:pt idx="5">
                  <c:v>251.2</c:v>
                </c:pt>
                <c:pt idx="6">
                  <c:v>252</c:v>
                </c:pt>
                <c:pt idx="7">
                  <c:v>251.4</c:v>
                </c:pt>
                <c:pt idx="8">
                  <c:v>250.6</c:v>
                </c:pt>
                <c:pt idx="9">
                  <c:v>251.4</c:v>
                </c:pt>
              </c:numCache>
            </c:numRef>
          </c:val>
          <c:smooth val="0"/>
        </c:ser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控制图!$Q$5:$Q$16</c15:sqref>
                  </c15:fullRef>
                </c:ext>
              </c:extLst>
              <c:f>控制图!$Q$5:$Q$14</c:f>
              <c:numCache>
                <c:formatCode>0.00</c:formatCode>
                <c:ptCount val="10"/>
                <c:pt idx="0">
                  <c:v>252.9</c:v>
                </c:pt>
                <c:pt idx="1">
                  <c:v>252.9</c:v>
                </c:pt>
                <c:pt idx="2">
                  <c:v>252.9</c:v>
                </c:pt>
                <c:pt idx="3">
                  <c:v>252.9</c:v>
                </c:pt>
                <c:pt idx="4">
                  <c:v>252.9</c:v>
                </c:pt>
                <c:pt idx="5">
                  <c:v>252.9</c:v>
                </c:pt>
                <c:pt idx="6">
                  <c:v>252.9</c:v>
                </c:pt>
                <c:pt idx="7">
                  <c:v>252.9</c:v>
                </c:pt>
                <c:pt idx="8">
                  <c:v>252.9</c:v>
                </c:pt>
                <c:pt idx="9">
                  <c:v>252.9</c:v>
                </c:pt>
              </c:numCache>
            </c:numRef>
          </c:val>
          <c:smooth val="0"/>
        </c:ser>
        <c:ser>
          <c:idx val="2"/>
          <c:order val="2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控制图!$R$5:$R$16</c15:sqref>
                  </c15:fullRef>
                </c:ext>
              </c:extLst>
              <c:f>控制图!$R$5:$R$14</c:f>
              <c:numCache>
                <c:formatCode>0.00</c:formatCode>
                <c:ptCount val="10"/>
                <c:pt idx="0">
                  <c:v>251.4</c:v>
                </c:pt>
                <c:pt idx="1">
                  <c:v>251.4</c:v>
                </c:pt>
                <c:pt idx="2">
                  <c:v>251.4</c:v>
                </c:pt>
                <c:pt idx="3">
                  <c:v>251.4</c:v>
                </c:pt>
                <c:pt idx="4">
                  <c:v>251.4</c:v>
                </c:pt>
                <c:pt idx="5">
                  <c:v>251.4</c:v>
                </c:pt>
                <c:pt idx="6">
                  <c:v>251.4</c:v>
                </c:pt>
                <c:pt idx="7">
                  <c:v>251.4</c:v>
                </c:pt>
                <c:pt idx="8">
                  <c:v>251.4</c:v>
                </c:pt>
                <c:pt idx="9">
                  <c:v>251.4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控制图!$S$5:$S$16</c15:sqref>
                  </c15:fullRef>
                </c:ext>
              </c:extLst>
              <c:f>控制图!$S$5:$S$14</c:f>
              <c:numCache>
                <c:formatCode>0.00</c:formatCode>
                <c:ptCount val="10"/>
                <c:pt idx="0">
                  <c:v>249.9</c:v>
                </c:pt>
                <c:pt idx="1">
                  <c:v>249.9</c:v>
                </c:pt>
                <c:pt idx="2">
                  <c:v>249.9</c:v>
                </c:pt>
                <c:pt idx="3">
                  <c:v>249.9</c:v>
                </c:pt>
                <c:pt idx="4">
                  <c:v>249.9</c:v>
                </c:pt>
                <c:pt idx="5">
                  <c:v>249.9</c:v>
                </c:pt>
                <c:pt idx="6">
                  <c:v>249.9</c:v>
                </c:pt>
                <c:pt idx="7">
                  <c:v>249.9</c:v>
                </c:pt>
                <c:pt idx="8">
                  <c:v>249.9</c:v>
                </c:pt>
                <c:pt idx="9">
                  <c:v>249.9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06949280"/>
        <c:axId val="706949608"/>
      </c:lineChart>
      <c:catAx>
        <c:axId val="7069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949608"/>
        <c:crosses val="autoZero"/>
        <c:auto val="1"/>
        <c:lblAlgn val="ctr"/>
        <c:lblOffset val="100"/>
        <c:noMultiLvlLbl val="0"/>
      </c:catAx>
      <c:valAx>
        <c:axId val="706949608"/>
        <c:scaling>
          <c:orientation val="minMax"/>
          <c:max val="253"/>
          <c:min val="24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94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900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80"/>
              <a:t>极差控制图</a:t>
            </a:r>
            <a:endParaRPr lang="zh-CN" altLang="en-US" sz="1080"/>
          </a:p>
        </c:rich>
      </c:tx>
      <c:layout>
        <c:manualLayout>
          <c:xMode val="edge"/>
          <c:yMode val="edge"/>
          <c:x val="0.440081861408787"/>
          <c:y val="0.087413300693594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控制图!$P$21:$P$32</c15:sqref>
                  </c15:fullRef>
                </c:ext>
              </c:extLst>
              <c:f>控制图!$P$21:$P$30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smooth val="0"/>
        </c:ser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控制图!$Q$21:$Q$32</c15:sqref>
                  </c15:fullRef>
                </c:ext>
              </c:extLst>
              <c:f>控制图!$Q$21:$Q$30</c:f>
              <c:numCache>
                <c:formatCode>0.00</c:formatCode>
                <c:ptCount val="10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</c:numCache>
            </c:numRef>
          </c:val>
          <c:smooth val="0"/>
        </c:ser>
        <c:ser>
          <c:idx val="2"/>
          <c:order val="2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控制图!$R$21:$R$32</c15:sqref>
                  </c15:fullRef>
                </c:ext>
              </c:extLst>
              <c:f>控制图!$R$21:$R$30</c:f>
              <c:numCache>
                <c:formatCode>0.00</c:formatCode>
                <c:ptCount val="10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控制图!$S$21:$S$32</c15:sqref>
                  </c15:fullRef>
                </c:ext>
              </c:extLst>
              <c:f>控制图!$S$21:$S$30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01009512"/>
        <c:axId val="701015416"/>
      </c:lineChart>
      <c:catAx>
        <c:axId val="70100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1015416"/>
        <c:crosses val="autoZero"/>
        <c:auto val="1"/>
        <c:lblAlgn val="ctr"/>
        <c:lblOffset val="100"/>
        <c:noMultiLvlLbl val="0"/>
      </c:catAx>
      <c:valAx>
        <c:axId val="701015416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10095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900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/>
              <a:t>均值控制图</a:t>
            </a:r>
            <a:endParaRPr lang="zh-CN" altLang="en-US" sz="1600"/>
          </a:p>
        </c:rich>
      </c:tx>
      <c:layout>
        <c:manualLayout>
          <c:xMode val="edge"/>
          <c:yMode val="edge"/>
          <c:x val="0.436942547160468"/>
          <c:y val="0.062639821029082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控制图!$P$5:$P$16</c15:sqref>
                  </c15:fullRef>
                </c:ext>
              </c:extLst>
              <c:f>控制图!$P$5:$P$14</c:f>
              <c:numCache>
                <c:formatCode>General</c:formatCode>
                <c:ptCount val="10"/>
                <c:pt idx="0">
                  <c:v>251.4</c:v>
                </c:pt>
                <c:pt idx="1">
                  <c:v>251</c:v>
                </c:pt>
                <c:pt idx="2">
                  <c:v>252</c:v>
                </c:pt>
                <c:pt idx="3">
                  <c:v>251</c:v>
                </c:pt>
                <c:pt idx="4">
                  <c:v>251.6</c:v>
                </c:pt>
                <c:pt idx="5">
                  <c:v>251.2</c:v>
                </c:pt>
                <c:pt idx="6">
                  <c:v>252</c:v>
                </c:pt>
                <c:pt idx="7">
                  <c:v>251.4</c:v>
                </c:pt>
                <c:pt idx="8">
                  <c:v>250.6</c:v>
                </c:pt>
                <c:pt idx="9">
                  <c:v>251.4</c:v>
                </c:pt>
              </c:numCache>
            </c:numRef>
          </c:val>
          <c:smooth val="0"/>
        </c:ser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控制图!$Q$5:$Q$16</c15:sqref>
                  </c15:fullRef>
                </c:ext>
              </c:extLst>
              <c:f>控制图!$Q$5:$Q$14</c:f>
              <c:numCache>
                <c:formatCode>0.00</c:formatCode>
                <c:ptCount val="10"/>
                <c:pt idx="0">
                  <c:v>252.9</c:v>
                </c:pt>
                <c:pt idx="1">
                  <c:v>252.9</c:v>
                </c:pt>
                <c:pt idx="2">
                  <c:v>252.9</c:v>
                </c:pt>
                <c:pt idx="3">
                  <c:v>252.9</c:v>
                </c:pt>
                <c:pt idx="4">
                  <c:v>252.9</c:v>
                </c:pt>
                <c:pt idx="5">
                  <c:v>252.9</c:v>
                </c:pt>
                <c:pt idx="6">
                  <c:v>252.9</c:v>
                </c:pt>
                <c:pt idx="7">
                  <c:v>252.9</c:v>
                </c:pt>
                <c:pt idx="8">
                  <c:v>252.9</c:v>
                </c:pt>
                <c:pt idx="9">
                  <c:v>252.9</c:v>
                </c:pt>
              </c:numCache>
            </c:numRef>
          </c:val>
          <c:smooth val="0"/>
        </c:ser>
        <c:ser>
          <c:idx val="2"/>
          <c:order val="2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控制图!$R$5:$R$16</c15:sqref>
                  </c15:fullRef>
                </c:ext>
              </c:extLst>
              <c:f>控制图!$R$5:$R$14</c:f>
              <c:numCache>
                <c:formatCode>0.00</c:formatCode>
                <c:ptCount val="10"/>
                <c:pt idx="0">
                  <c:v>251.4</c:v>
                </c:pt>
                <c:pt idx="1">
                  <c:v>251.4</c:v>
                </c:pt>
                <c:pt idx="2">
                  <c:v>251.4</c:v>
                </c:pt>
                <c:pt idx="3">
                  <c:v>251.4</c:v>
                </c:pt>
                <c:pt idx="4">
                  <c:v>251.4</c:v>
                </c:pt>
                <c:pt idx="5">
                  <c:v>251.4</c:v>
                </c:pt>
                <c:pt idx="6">
                  <c:v>251.4</c:v>
                </c:pt>
                <c:pt idx="7">
                  <c:v>251.4</c:v>
                </c:pt>
                <c:pt idx="8">
                  <c:v>251.4</c:v>
                </c:pt>
                <c:pt idx="9">
                  <c:v>251.4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控制图!$S$5:$S$16</c15:sqref>
                  </c15:fullRef>
                </c:ext>
              </c:extLst>
              <c:f>控制图!$S$5:$S$14</c:f>
              <c:numCache>
                <c:formatCode>0.00</c:formatCode>
                <c:ptCount val="10"/>
                <c:pt idx="0">
                  <c:v>249.9</c:v>
                </c:pt>
                <c:pt idx="1">
                  <c:v>249.9</c:v>
                </c:pt>
                <c:pt idx="2">
                  <c:v>249.9</c:v>
                </c:pt>
                <c:pt idx="3">
                  <c:v>249.9</c:v>
                </c:pt>
                <c:pt idx="4">
                  <c:v>249.9</c:v>
                </c:pt>
                <c:pt idx="5">
                  <c:v>249.9</c:v>
                </c:pt>
                <c:pt idx="6">
                  <c:v>249.9</c:v>
                </c:pt>
                <c:pt idx="7">
                  <c:v>249.9</c:v>
                </c:pt>
                <c:pt idx="8">
                  <c:v>249.9</c:v>
                </c:pt>
                <c:pt idx="9">
                  <c:v>249.9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06949280"/>
        <c:axId val="706949608"/>
      </c:lineChart>
      <c:catAx>
        <c:axId val="7069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949608"/>
        <c:crosses val="autoZero"/>
        <c:auto val="1"/>
        <c:lblAlgn val="ctr"/>
        <c:lblOffset val="100"/>
        <c:noMultiLvlLbl val="0"/>
      </c:catAx>
      <c:valAx>
        <c:axId val="706949608"/>
        <c:scaling>
          <c:orientation val="minMax"/>
          <c:max val="253"/>
          <c:min val="24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94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/>
              <a:t>极差控制图</a:t>
            </a:r>
            <a:endParaRPr lang="zh-CN" altLang="en-US" sz="1600"/>
          </a:p>
        </c:rich>
      </c:tx>
      <c:layout>
        <c:manualLayout>
          <c:xMode val="edge"/>
          <c:yMode val="edge"/>
          <c:x val="0.438585850770489"/>
          <c:y val="0.083333333333333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控制图!$P$21:$P$32</c15:sqref>
                  </c15:fullRef>
                </c:ext>
              </c:extLst>
              <c:f>控制图!$P$21:$P$30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smooth val="0"/>
        </c:ser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控制图!$Q$21:$Q$32</c15:sqref>
                  </c15:fullRef>
                </c:ext>
              </c:extLst>
              <c:f>控制图!$Q$21:$Q$30</c:f>
              <c:numCache>
                <c:formatCode>0.00</c:formatCode>
                <c:ptCount val="10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</c:numCache>
            </c:numRef>
          </c:val>
          <c:smooth val="0"/>
        </c:ser>
        <c:ser>
          <c:idx val="2"/>
          <c:order val="2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控制图!$R$21:$R$32</c15:sqref>
                  </c15:fullRef>
                </c:ext>
              </c:extLst>
              <c:f>控制图!$R$21:$R$30</c:f>
              <c:numCache>
                <c:formatCode>0.00</c:formatCode>
                <c:ptCount val="10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控制图!$S$21:$S$32</c15:sqref>
                  </c15:fullRef>
                </c:ext>
              </c:extLst>
              <c:f>控制图!$S$21:$S$30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01009512"/>
        <c:axId val="701015416"/>
      </c:lineChart>
      <c:catAx>
        <c:axId val="70100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1015416"/>
        <c:crosses val="autoZero"/>
        <c:auto val="1"/>
        <c:lblAlgn val="ctr"/>
        <c:lblOffset val="100"/>
        <c:noMultiLvlLbl val="0"/>
      </c:catAx>
      <c:valAx>
        <c:axId val="701015416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10095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jpeg"/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wmf"/><Relationship Id="rId1" Type="http://schemas.openxmlformats.org/officeDocument/2006/relationships/image" Target="../media/image1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21</xdr:row>
      <xdr:rowOff>47625</xdr:rowOff>
    </xdr:from>
    <xdr:to>
      <xdr:col>5</xdr:col>
      <xdr:colOff>561975</xdr:colOff>
      <xdr:row>21</xdr:row>
      <xdr:rowOff>247650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629025" y="563054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29</xdr:row>
      <xdr:rowOff>47625</xdr:rowOff>
    </xdr:from>
    <xdr:to>
      <xdr:col>2</xdr:col>
      <xdr:colOff>390525</xdr:colOff>
      <xdr:row>29</xdr:row>
      <xdr:rowOff>285750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9250" y="879475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7</xdr:row>
          <xdr:rowOff>66675</xdr:rowOff>
        </xdr:from>
        <xdr:to>
          <xdr:col>7</xdr:col>
          <xdr:colOff>190500</xdr:colOff>
          <xdr:row>8</xdr:row>
          <xdr:rowOff>76200</xdr:rowOff>
        </xdr:to>
        <xdr:sp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4622800" y="1722120"/>
              <a:ext cx="952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0</xdr:col>
          <xdr:colOff>290195</xdr:colOff>
          <xdr:row>22</xdr:row>
          <xdr:rowOff>4445</xdr:rowOff>
        </xdr:to>
        <xdr:sp>
          <xdr:nvSpPr>
            <xdr:cNvPr id="26626" name="Object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>
            <a:xfrm>
              <a:off x="180975" y="5582920"/>
              <a:ext cx="109220" cy="2838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25</xdr:row>
          <xdr:rowOff>9525</xdr:rowOff>
        </xdr:from>
        <xdr:to>
          <xdr:col>2</xdr:col>
          <xdr:colOff>152400</xdr:colOff>
          <xdr:row>25</xdr:row>
          <xdr:rowOff>309245</xdr:rowOff>
        </xdr:to>
        <xdr:sp>
          <xdr:nvSpPr>
            <xdr:cNvPr id="26627" name="Object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>
            <a:xfrm>
              <a:off x="1590675" y="7124700"/>
              <a:ext cx="104775" cy="2997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23495</xdr:colOff>
          <xdr:row>26</xdr:row>
          <xdr:rowOff>38100</xdr:rowOff>
        </xdr:from>
        <xdr:to>
          <xdr:col>3</xdr:col>
          <xdr:colOff>9525</xdr:colOff>
          <xdr:row>27</xdr:row>
          <xdr:rowOff>0</xdr:rowOff>
        </xdr:to>
        <xdr:sp>
          <xdr:nvSpPr>
            <xdr:cNvPr id="26628" name="Object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>
            <a:xfrm>
              <a:off x="1566545" y="7470775"/>
              <a:ext cx="582930" cy="4286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23495</xdr:colOff>
          <xdr:row>27</xdr:row>
          <xdr:rowOff>19050</xdr:rowOff>
        </xdr:from>
        <xdr:to>
          <xdr:col>3</xdr:col>
          <xdr:colOff>9525</xdr:colOff>
          <xdr:row>28</xdr:row>
          <xdr:rowOff>0</xdr:rowOff>
        </xdr:to>
        <xdr:sp>
          <xdr:nvSpPr>
            <xdr:cNvPr id="26629" name="Object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>
            <a:xfrm>
              <a:off x="1566545" y="7918450"/>
              <a:ext cx="582930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</xdr:colOff>
          <xdr:row>30</xdr:row>
          <xdr:rowOff>42545</xdr:rowOff>
        </xdr:from>
        <xdr:to>
          <xdr:col>2</xdr:col>
          <xdr:colOff>171450</xdr:colOff>
          <xdr:row>31</xdr:row>
          <xdr:rowOff>0</xdr:rowOff>
        </xdr:to>
        <xdr:sp>
          <xdr:nvSpPr>
            <xdr:cNvPr id="26630" name="Object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>
            <a:xfrm>
              <a:off x="1557020" y="9113520"/>
              <a:ext cx="157480" cy="3479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24</xdr:row>
          <xdr:rowOff>80645</xdr:rowOff>
        </xdr:from>
        <xdr:to>
          <xdr:col>0</xdr:col>
          <xdr:colOff>266700</xdr:colOff>
          <xdr:row>24</xdr:row>
          <xdr:rowOff>213995</xdr:rowOff>
        </xdr:to>
        <xdr:sp>
          <xdr:nvSpPr>
            <xdr:cNvPr id="26631" name="Object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>
            <a:xfrm>
              <a:off x="209550" y="6719570"/>
              <a:ext cx="57150" cy="133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23495</xdr:rowOff>
        </xdr:from>
        <xdr:to>
          <xdr:col>2</xdr:col>
          <xdr:colOff>238125</xdr:colOff>
          <xdr:row>31</xdr:row>
          <xdr:rowOff>171450</xdr:rowOff>
        </xdr:to>
        <xdr:sp>
          <xdr:nvSpPr>
            <xdr:cNvPr id="26632" name="Object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>
            <a:xfrm>
              <a:off x="1562100" y="9484995"/>
              <a:ext cx="219075" cy="14795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501650</xdr:colOff>
      <xdr:row>23</xdr:row>
      <xdr:rowOff>346710</xdr:rowOff>
    </xdr:from>
    <xdr:to>
      <xdr:col>10</xdr:col>
      <xdr:colOff>643255</xdr:colOff>
      <xdr:row>28</xdr:row>
      <xdr:rowOff>38100</xdr:rowOff>
    </xdr:to>
    <xdr:graphicFrame>
      <xdr:nvGraphicFramePr>
        <xdr:cNvPr id="13" name="图表 12"/>
        <xdr:cNvGraphicFramePr/>
      </xdr:nvGraphicFramePr>
      <xdr:xfrm>
        <a:off x="3238500" y="6614160"/>
        <a:ext cx="3811905" cy="1666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503555</xdr:colOff>
      <xdr:row>28</xdr:row>
      <xdr:rowOff>204470</xdr:rowOff>
    </xdr:from>
    <xdr:to>
      <xdr:col>10</xdr:col>
      <xdr:colOff>648970</xdr:colOff>
      <xdr:row>32</xdr:row>
      <xdr:rowOff>184150</xdr:rowOff>
    </xdr:to>
    <xdr:graphicFrame>
      <xdr:nvGraphicFramePr>
        <xdr:cNvPr id="14" name="图表 13"/>
        <xdr:cNvGraphicFramePr/>
      </xdr:nvGraphicFramePr>
      <xdr:xfrm>
        <a:off x="3240405" y="8446770"/>
        <a:ext cx="3815715" cy="15703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335280</xdr:colOff>
      <xdr:row>34</xdr:row>
      <xdr:rowOff>99695</xdr:rowOff>
    </xdr:from>
    <xdr:to>
      <xdr:col>5</xdr:col>
      <xdr:colOff>514985</xdr:colOff>
      <xdr:row>34</xdr:row>
      <xdr:rowOff>605790</xdr:rowOff>
    </xdr:to>
    <xdr:pic>
      <xdr:nvPicPr>
        <xdr:cNvPr id="5" name="图片 4" descr="a86db3e3e67f24f5497ffe72ba85a4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72130" y="11132820"/>
          <a:ext cx="776605" cy="506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213995</xdr:colOff>
      <xdr:row>3</xdr:row>
      <xdr:rowOff>43180</xdr:rowOff>
    </xdr:from>
    <xdr:to>
      <xdr:col>7</xdr:col>
      <xdr:colOff>634365</xdr:colOff>
      <xdr:row>15</xdr:row>
      <xdr:rowOff>40640</xdr:rowOff>
    </xdr:to>
    <xdr:graphicFrame>
      <xdr:nvGraphicFramePr>
        <xdr:cNvPr id="2" name="图表 1"/>
        <xdr:cNvGraphicFramePr/>
      </xdr:nvGraphicFramePr>
      <xdr:xfrm>
        <a:off x="213995" y="414655"/>
        <a:ext cx="5220970" cy="25253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218440</xdr:colOff>
      <xdr:row>20</xdr:row>
      <xdr:rowOff>59055</xdr:rowOff>
    </xdr:from>
    <xdr:to>
      <xdr:col>7</xdr:col>
      <xdr:colOff>675640</xdr:colOff>
      <xdr:row>31</xdr:row>
      <xdr:rowOff>181610</xdr:rowOff>
    </xdr:to>
    <xdr:graphicFrame>
      <xdr:nvGraphicFramePr>
        <xdr:cNvPr id="3" name="图表 2"/>
        <xdr:cNvGraphicFramePr/>
      </xdr:nvGraphicFramePr>
      <xdr:xfrm>
        <a:off x="218440" y="3378200"/>
        <a:ext cx="5257800" cy="2364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5</xdr:row>
          <xdr:rowOff>152400</xdr:rowOff>
        </xdr:from>
        <xdr:to>
          <xdr:col>0</xdr:col>
          <xdr:colOff>1154430</xdr:colOff>
          <xdr:row>8</xdr:row>
          <xdr:rowOff>250190</xdr:rowOff>
        </xdr:to>
        <xdr:sp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259080" y="1152525"/>
              <a:ext cx="895350" cy="69786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12</xdr:row>
      <xdr:rowOff>0</xdr:rowOff>
    </xdr:from>
    <xdr:to>
      <xdr:col>4</xdr:col>
      <xdr:colOff>365760</xdr:colOff>
      <xdr:row>12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07180" y="2605405"/>
          <a:ext cx="365760" cy="182880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412115</xdr:colOff>
          <xdr:row>16</xdr:row>
          <xdr:rowOff>167640</xdr:rowOff>
        </xdr:from>
        <xdr:to>
          <xdr:col>0</xdr:col>
          <xdr:colOff>932815</xdr:colOff>
          <xdr:row>19</xdr:row>
          <xdr:rowOff>17780</xdr:rowOff>
        </xdr:to>
        <xdr:sp>
          <xdr:nvSpPr>
            <xdr:cNvPr id="27650" name="Object 2" hidden="1">
              <a:extLst>
                <a:ext uri="{63B3BB69-23CF-44E3-9099-C40C66FF867C}">
                  <a14:compatExt spid="_x0000_s27650"/>
                </a:ext>
              </a:extLst>
            </xdr:cNvPr>
            <xdr:cNvSpPr/>
          </xdr:nvSpPr>
          <xdr:spPr>
            <a:xfrm>
              <a:off x="412115" y="3849370"/>
              <a:ext cx="520700" cy="45021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979;&#37327;&#31649;&#29702;\202110\&#38468;&#24405;D-%20&#34678;&#24378;&#24230;&#35797;&#39564;&#27979;&#37327;&#21387;&#21147;&#35745;&#30417;&#35270;&#35760;&#24405;-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A"/>
      <sheetName val="控制图"/>
      <sheetName val="Sheet2"/>
    </sheetNames>
    <sheetDataSet>
      <sheetData sheetId="0">
        <row r="34">
          <cell r="D34">
            <v>0</v>
          </cell>
        </row>
      </sheetData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517.710474537" refreshedBy="Administrator" recordCount="9">
  <cacheSource type="worksheet">
    <worksheetSource ref="O5:S14" sheet="控制图"/>
  </cacheSource>
  <cacheFields count="5">
    <cacheField name="1" numFmtId="0">
      <sharedItems containsSemiMixedTypes="0" containsString="0" containsNumber="1" containsInteger="1" minValue="0" maxValue="10" count="9">
        <n v="2"/>
        <n v="3"/>
        <n v="4"/>
        <n v="5"/>
        <n v="6"/>
        <n v="7"/>
        <n v="8"/>
        <n v="9"/>
        <n v="10"/>
      </sharedItems>
    </cacheField>
    <cacheField name="251.4" numFmtId="0">
      <sharedItems containsSemiMixedTypes="0" containsString="0" containsNumber="1" minValue="0" maxValue="252" count="6">
        <n v="251"/>
        <n v="252"/>
        <n v="251.6"/>
        <n v="251.2"/>
        <n v="251.4"/>
        <n v="250.6"/>
      </sharedItems>
    </cacheField>
    <cacheField name="252.90" numFmtId="2">
      <sharedItems containsSemiMixedTypes="0" containsString="0" containsNumber="1" minValue="0" maxValue="252.9" count="1">
        <n v="252.9"/>
      </sharedItems>
    </cacheField>
    <cacheField name="251.40" numFmtId="2">
      <sharedItems containsSemiMixedTypes="0" containsString="0" containsNumber="1" minValue="0" maxValue="251.4" count="1">
        <n v="251.4"/>
      </sharedItems>
    </cacheField>
    <cacheField name="249.90" numFmtId="2">
      <sharedItems containsSemiMixedTypes="0" containsString="0" containsNumber="1" minValue="0" maxValue="249.9" count="1">
        <n v="249.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x v="0"/>
    <x v="0"/>
  </r>
  <r>
    <x v="1"/>
    <x v="1"/>
    <x v="0"/>
    <x v="0"/>
    <x v="0"/>
  </r>
  <r>
    <x v="2"/>
    <x v="0"/>
    <x v="0"/>
    <x v="0"/>
    <x v="0"/>
  </r>
  <r>
    <x v="3"/>
    <x v="2"/>
    <x v="0"/>
    <x v="0"/>
    <x v="0"/>
  </r>
  <r>
    <x v="4"/>
    <x v="3"/>
    <x v="0"/>
    <x v="0"/>
    <x v="0"/>
  </r>
  <r>
    <x v="5"/>
    <x v="1"/>
    <x v="0"/>
    <x v="0"/>
    <x v="0"/>
  </r>
  <r>
    <x v="6"/>
    <x v="4"/>
    <x v="0"/>
    <x v="0"/>
    <x v="0"/>
  </r>
  <r>
    <x v="7"/>
    <x v="5"/>
    <x v="0"/>
    <x v="0"/>
    <x v="0"/>
  </r>
  <r>
    <x v="8"/>
    <x v="4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U4:X5" firstHeaderRow="0" firstDataRow="1" firstDataCol="0"/>
  <pivotFields count="5">
    <pivotField compact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compact="0" showAll="0">
      <items count="7">
        <item x="5"/>
        <item x="0"/>
        <item x="3"/>
        <item x="4"/>
        <item x="2"/>
        <item x="1"/>
        <item t="default"/>
      </items>
    </pivotField>
    <pivotField dataField="1" compact="0" numFmtId="2" showAll="0">
      <items count="2">
        <item x="0"/>
        <item t="default"/>
      </items>
    </pivotField>
    <pivotField dataField="1" compact="0" numFmtId="2" showAll="0">
      <items count="2">
        <item x="0"/>
        <item t="default"/>
      </items>
    </pivotField>
    <pivotField dataField="1" compact="0" numFmtId="2" showAll="0">
      <items count="2">
        <item x="0"/>
        <item t="default"/>
      </items>
    </pivotField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求和项:251.4" fld="1" baseField="0" baseItem="0"/>
    <dataField name="求和项:252.90" fld="2" baseField="0" baseItem="0"/>
    <dataField name="求和项:249.90" fld="4" baseField="0" baseItem="0"/>
    <dataField name="求和项:251.40" fld="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6" Type="http://schemas.openxmlformats.org/officeDocument/2006/relationships/image" Target="../media/image12.wmf"/><Relationship Id="rId5" Type="http://schemas.openxmlformats.org/officeDocument/2006/relationships/oleObject" Target="../embeddings/oleObject10.bin"/><Relationship Id="rId4" Type="http://schemas.openxmlformats.org/officeDocument/2006/relationships/image" Target="../media/image11.wmf"/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35"/>
  <sheetViews>
    <sheetView tabSelected="1" zoomScale="85" zoomScaleNormal="85" topLeftCell="A4" workbookViewId="0">
      <selection activeCell="A4" sqref="A4:M4"/>
    </sheetView>
  </sheetViews>
  <sheetFormatPr defaultColWidth="9" defaultRowHeight="15.75"/>
  <cols>
    <col min="1" max="1" width="10" style="17" customWidth="1"/>
    <col min="2" max="2" width="10.25" style="17" customWidth="1"/>
    <col min="3" max="9" width="7.83333333333333" style="17" customWidth="1"/>
    <col min="10" max="17" width="9" style="17"/>
    <col min="18" max="23" width="14.9416666666667" style="17"/>
    <col min="24" max="26" width="4.44166666666667" style="17"/>
    <col min="27" max="27" width="5.44166666666667" style="17"/>
    <col min="28" max="16384" width="9" style="17"/>
  </cols>
  <sheetData>
    <row r="1" spans="1:1">
      <c r="A1" s="17" t="s">
        <v>0</v>
      </c>
    </row>
    <row r="2" ht="21.75" customHeight="1" spans="1:1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74"/>
      <c r="L2" s="74"/>
      <c r="M2" s="74"/>
    </row>
    <row r="3" ht="21.75" customHeight="1" spans="1:13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ht="16.9" customHeight="1" spans="1:13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ht="18.65" customHeight="1" spans="1:9">
      <c r="A5" s="21" t="s">
        <v>4</v>
      </c>
      <c r="B5" s="21"/>
      <c r="C5" s="21"/>
      <c r="D5" s="21"/>
      <c r="E5" s="21"/>
      <c r="F5" s="21"/>
      <c r="G5" s="21"/>
      <c r="H5" s="21"/>
      <c r="I5" s="21"/>
    </row>
    <row r="6" ht="13.9" customHeight="1" spans="1:9">
      <c r="A6" s="21" t="s">
        <v>5</v>
      </c>
      <c r="B6" s="21"/>
      <c r="C6" s="21"/>
      <c r="D6" s="21"/>
      <c r="E6" s="21"/>
      <c r="F6" s="21"/>
      <c r="G6" s="21"/>
      <c r="H6" s="21"/>
      <c r="I6" s="21"/>
    </row>
    <row r="7" ht="21.65" customHeight="1" spans="1:9">
      <c r="A7" s="22" t="s">
        <v>6</v>
      </c>
      <c r="B7" s="23"/>
      <c r="C7" s="23"/>
      <c r="D7" s="23" t="s">
        <v>7</v>
      </c>
      <c r="E7" s="23"/>
      <c r="F7" s="23"/>
      <c r="G7" s="23"/>
      <c r="H7" s="24"/>
      <c r="I7" s="24"/>
    </row>
    <row r="8" ht="23.25" customHeight="1" spans="1:9">
      <c r="A8" s="25" t="s">
        <v>8</v>
      </c>
      <c r="B8" s="26" t="s">
        <v>9</v>
      </c>
      <c r="C8" s="27" t="s">
        <v>10</v>
      </c>
      <c r="D8" s="26"/>
      <c r="E8" s="26"/>
      <c r="F8" s="26"/>
      <c r="G8" s="26"/>
      <c r="H8" s="28"/>
      <c r="I8" s="75" t="s">
        <v>11</v>
      </c>
    </row>
    <row r="9" ht="22" customHeight="1" spans="1:9">
      <c r="A9" s="29"/>
      <c r="B9" s="30" t="s">
        <v>12</v>
      </c>
      <c r="C9" s="31" t="s">
        <v>13</v>
      </c>
      <c r="D9" s="31" t="s">
        <v>14</v>
      </c>
      <c r="E9" s="31" t="s">
        <v>15</v>
      </c>
      <c r="F9" s="31" t="s">
        <v>16</v>
      </c>
      <c r="G9" s="31" t="s">
        <v>17</v>
      </c>
      <c r="H9" s="32"/>
      <c r="I9" s="76"/>
    </row>
    <row r="10" s="16" customFormat="1" ht="22" customHeight="1" spans="1:12">
      <c r="A10" s="33">
        <v>1</v>
      </c>
      <c r="B10" s="34" t="s">
        <v>18</v>
      </c>
      <c r="C10" s="35">
        <v>250</v>
      </c>
      <c r="D10" s="35">
        <v>252</v>
      </c>
      <c r="E10" s="35">
        <v>252</v>
      </c>
      <c r="F10" s="35">
        <v>250</v>
      </c>
      <c r="G10" s="35">
        <v>253</v>
      </c>
      <c r="H10" s="36">
        <f t="shared" ref="H10:H19" si="0">SUM(C10:G10)/5</f>
        <v>251.4</v>
      </c>
      <c r="I10" s="77">
        <f t="shared" ref="I10:I19" si="1">MAX(C10:G10)-MIN(C10:G10)</f>
        <v>3</v>
      </c>
      <c r="K10" s="78"/>
      <c r="L10" s="79"/>
    </row>
    <row r="11" s="16" customFormat="1" ht="22" customHeight="1" spans="1:9">
      <c r="A11" s="33">
        <v>2</v>
      </c>
      <c r="B11" s="34" t="s">
        <v>19</v>
      </c>
      <c r="C11" s="35">
        <v>250</v>
      </c>
      <c r="D11" s="35">
        <v>250</v>
      </c>
      <c r="E11" s="35">
        <v>250</v>
      </c>
      <c r="F11" s="35">
        <v>253</v>
      </c>
      <c r="G11" s="35">
        <v>252</v>
      </c>
      <c r="H11" s="36">
        <f t="shared" si="0"/>
        <v>251</v>
      </c>
      <c r="I11" s="77">
        <f t="shared" si="1"/>
        <v>3</v>
      </c>
    </row>
    <row r="12" s="16" customFormat="1" ht="22" customHeight="1" spans="1:9">
      <c r="A12" s="33">
        <v>3</v>
      </c>
      <c r="B12" s="34" t="s">
        <v>20</v>
      </c>
      <c r="C12" s="35">
        <v>250</v>
      </c>
      <c r="D12" s="35">
        <v>253</v>
      </c>
      <c r="E12" s="35">
        <v>251</v>
      </c>
      <c r="F12" s="35">
        <v>253</v>
      </c>
      <c r="G12" s="35">
        <v>253</v>
      </c>
      <c r="H12" s="36">
        <f t="shared" si="0"/>
        <v>252</v>
      </c>
      <c r="I12" s="77">
        <f t="shared" si="1"/>
        <v>3</v>
      </c>
    </row>
    <row r="13" s="16" customFormat="1" ht="22" customHeight="1" spans="1:9">
      <c r="A13" s="33">
        <v>4</v>
      </c>
      <c r="B13" s="34" t="s">
        <v>21</v>
      </c>
      <c r="C13" s="35">
        <v>252</v>
      </c>
      <c r="D13" s="35">
        <v>250</v>
      </c>
      <c r="E13" s="35">
        <v>251</v>
      </c>
      <c r="F13" s="35">
        <v>250</v>
      </c>
      <c r="G13" s="35">
        <v>252</v>
      </c>
      <c r="H13" s="36">
        <f t="shared" si="0"/>
        <v>251</v>
      </c>
      <c r="I13" s="77">
        <f t="shared" si="1"/>
        <v>2</v>
      </c>
    </row>
    <row r="14" s="16" customFormat="1" ht="22" customHeight="1" spans="1:9">
      <c r="A14" s="37">
        <v>5</v>
      </c>
      <c r="B14" s="34" t="s">
        <v>22</v>
      </c>
      <c r="C14" s="35">
        <v>250</v>
      </c>
      <c r="D14" s="35">
        <v>253</v>
      </c>
      <c r="E14" s="35">
        <v>252</v>
      </c>
      <c r="F14" s="35">
        <v>250</v>
      </c>
      <c r="G14" s="35">
        <v>253</v>
      </c>
      <c r="H14" s="36">
        <f t="shared" si="0"/>
        <v>251.6</v>
      </c>
      <c r="I14" s="77">
        <f t="shared" si="1"/>
        <v>3</v>
      </c>
    </row>
    <row r="15" s="16" customFormat="1" ht="22" customHeight="1" spans="1:9">
      <c r="A15" s="37">
        <v>6</v>
      </c>
      <c r="B15" s="34" t="s">
        <v>23</v>
      </c>
      <c r="C15" s="35">
        <v>251</v>
      </c>
      <c r="D15" s="35">
        <v>252</v>
      </c>
      <c r="E15" s="35">
        <v>250</v>
      </c>
      <c r="F15" s="35">
        <v>251</v>
      </c>
      <c r="G15" s="35">
        <v>252</v>
      </c>
      <c r="H15" s="36">
        <f t="shared" si="0"/>
        <v>251.2</v>
      </c>
      <c r="I15" s="77">
        <f t="shared" si="1"/>
        <v>2</v>
      </c>
    </row>
    <row r="16" s="16" customFormat="1" ht="22" customHeight="1" spans="1:9">
      <c r="A16" s="37">
        <v>7</v>
      </c>
      <c r="B16" s="34" t="s">
        <v>24</v>
      </c>
      <c r="C16" s="35">
        <v>252</v>
      </c>
      <c r="D16" s="35">
        <v>252</v>
      </c>
      <c r="E16" s="35">
        <v>250</v>
      </c>
      <c r="F16" s="35">
        <v>253</v>
      </c>
      <c r="G16" s="35">
        <v>253</v>
      </c>
      <c r="H16" s="36">
        <f t="shared" si="0"/>
        <v>252</v>
      </c>
      <c r="I16" s="77">
        <f t="shared" si="1"/>
        <v>3</v>
      </c>
    </row>
    <row r="17" s="16" customFormat="1" ht="22" customHeight="1" spans="1:9">
      <c r="A17" s="37">
        <v>8</v>
      </c>
      <c r="B17" s="34" t="s">
        <v>25</v>
      </c>
      <c r="C17" s="35">
        <v>252</v>
      </c>
      <c r="D17" s="35">
        <v>252</v>
      </c>
      <c r="E17" s="35">
        <v>250</v>
      </c>
      <c r="F17" s="35">
        <v>252</v>
      </c>
      <c r="G17" s="35">
        <v>251</v>
      </c>
      <c r="H17" s="36">
        <f t="shared" si="0"/>
        <v>251.4</v>
      </c>
      <c r="I17" s="77">
        <f t="shared" si="1"/>
        <v>2</v>
      </c>
    </row>
    <row r="18" s="16" customFormat="1" ht="22" customHeight="1" spans="1:9">
      <c r="A18" s="37">
        <v>9</v>
      </c>
      <c r="B18" s="34" t="s">
        <v>26</v>
      </c>
      <c r="C18" s="35">
        <v>252</v>
      </c>
      <c r="D18" s="35">
        <v>250</v>
      </c>
      <c r="E18" s="35">
        <v>250</v>
      </c>
      <c r="F18" s="35">
        <v>250</v>
      </c>
      <c r="G18" s="35">
        <v>251</v>
      </c>
      <c r="H18" s="36">
        <f t="shared" si="0"/>
        <v>250.6</v>
      </c>
      <c r="I18" s="77">
        <f t="shared" si="1"/>
        <v>2</v>
      </c>
    </row>
    <row r="19" s="16" customFormat="1" ht="22" customHeight="1" spans="1:13">
      <c r="A19" s="37">
        <v>10</v>
      </c>
      <c r="B19" s="34" t="s">
        <v>27</v>
      </c>
      <c r="C19" s="35">
        <v>250</v>
      </c>
      <c r="D19" s="35">
        <v>252</v>
      </c>
      <c r="E19" s="35">
        <v>251</v>
      </c>
      <c r="F19" s="38">
        <v>251</v>
      </c>
      <c r="G19" s="35">
        <v>253</v>
      </c>
      <c r="H19" s="36">
        <f t="shared" si="0"/>
        <v>251.4</v>
      </c>
      <c r="I19" s="77">
        <f t="shared" si="1"/>
        <v>3</v>
      </c>
      <c r="K19"/>
      <c r="L19"/>
      <c r="M19"/>
    </row>
    <row r="20" s="16" customFormat="1" ht="22" customHeight="1" spans="1:13">
      <c r="A20" s="37"/>
      <c r="B20" s="39"/>
      <c r="C20" s="40"/>
      <c r="D20" s="40"/>
      <c r="E20" s="40"/>
      <c r="F20" s="40"/>
      <c r="G20" s="40"/>
      <c r="H20" s="41"/>
      <c r="I20" s="77"/>
      <c r="K20"/>
      <c r="L20"/>
      <c r="M20"/>
    </row>
    <row r="21" s="16" customFormat="1" ht="22" customHeight="1" spans="1:13">
      <c r="A21" s="37"/>
      <c r="B21" s="39"/>
      <c r="C21" s="40"/>
      <c r="D21" s="40"/>
      <c r="E21" s="40"/>
      <c r="F21" s="40"/>
      <c r="G21" s="40"/>
      <c r="H21" s="41"/>
      <c r="I21" s="77"/>
      <c r="K21"/>
      <c r="L21"/>
      <c r="M21"/>
    </row>
    <row r="22" s="16" customFormat="1" ht="22" customHeight="1" spans="1:20">
      <c r="A22" s="42"/>
      <c r="B22" s="43">
        <f>AVERAGE(H10:H19)</f>
        <v>251.36</v>
      </c>
      <c r="C22" s="44"/>
      <c r="D22" s="44"/>
      <c r="E22" s="44"/>
      <c r="F22" s="45"/>
      <c r="G22" s="46">
        <f>AVERAGE(I10:I19)</f>
        <v>2.6</v>
      </c>
      <c r="H22" s="47"/>
      <c r="I22" s="80"/>
      <c r="R22"/>
      <c r="S22"/>
      <c r="T22"/>
    </row>
    <row r="23" s="16" customFormat="1" ht="31.9" customHeight="1" spans="1:20">
      <c r="A23" s="48" t="s">
        <v>28</v>
      </c>
      <c r="B23" s="49"/>
      <c r="C23" s="50" t="s">
        <v>29</v>
      </c>
      <c r="D23" s="51">
        <v>0.577</v>
      </c>
      <c r="E23" s="50" t="s">
        <v>30</v>
      </c>
      <c r="F23" s="51">
        <v>2.115</v>
      </c>
      <c r="G23" s="50" t="s">
        <v>31</v>
      </c>
      <c r="H23" s="51">
        <v>0</v>
      </c>
      <c r="I23" s="81"/>
      <c r="R23"/>
      <c r="S23"/>
      <c r="T23"/>
    </row>
    <row r="24" s="16" customFormat="1" ht="29.25" customHeight="1" spans="1:20">
      <c r="A24" s="16" t="s">
        <v>32</v>
      </c>
      <c r="R24"/>
      <c r="S24"/>
      <c r="T24"/>
    </row>
    <row r="25" ht="37.5" customHeight="1" spans="1:20">
      <c r="A25" s="52"/>
      <c r="B25" s="53" t="s">
        <v>33</v>
      </c>
      <c r="C25" s="54"/>
      <c r="D25" s="16"/>
      <c r="E25" s="16"/>
      <c r="F25" s="16"/>
      <c r="G25" s="16"/>
      <c r="H25" s="16"/>
      <c r="I25" s="16"/>
      <c r="L25" s="17" t="str">
        <f>"UCL="&amp;D26</f>
        <v>UCL=251.4</v>
      </c>
      <c r="R25"/>
      <c r="S25"/>
      <c r="T25"/>
    </row>
    <row r="26" ht="25" customHeight="1" spans="1:20">
      <c r="A26" s="55" t="s">
        <v>34</v>
      </c>
      <c r="B26" s="56" t="s">
        <v>35</v>
      </c>
      <c r="C26" s="57"/>
      <c r="D26" s="46">
        <f>ROUND(SUM(B22),1)</f>
        <v>251.4</v>
      </c>
      <c r="E26" s="58" t="s">
        <v>36</v>
      </c>
      <c r="F26" s="16"/>
      <c r="G26" s="16"/>
      <c r="H26" s="16"/>
      <c r="I26" s="16"/>
      <c r="L26" s="17" t="str">
        <f>"CL="&amp;D27</f>
        <v>CL=252.9</v>
      </c>
      <c r="R26"/>
      <c r="S26"/>
      <c r="T26"/>
    </row>
    <row r="27" ht="36.75" customHeight="1" spans="1:20">
      <c r="A27" s="55" t="s">
        <v>37</v>
      </c>
      <c r="B27" s="56" t="s">
        <v>38</v>
      </c>
      <c r="C27" s="57"/>
      <c r="D27" s="59">
        <f>ROUND(SUM(D26+D23*G22),1)</f>
        <v>252.9</v>
      </c>
      <c r="E27" s="58" t="s">
        <v>36</v>
      </c>
      <c r="F27" s="60"/>
      <c r="G27" s="60"/>
      <c r="H27" s="61"/>
      <c r="I27" s="61"/>
      <c r="L27" s="17" t="str">
        <f>"LCL="&amp;D28</f>
        <v>LCL=249.9</v>
      </c>
      <c r="R27"/>
      <c r="S27"/>
      <c r="T27"/>
    </row>
    <row r="28" ht="27" customHeight="1" spans="1:20">
      <c r="A28" s="55" t="s">
        <v>39</v>
      </c>
      <c r="B28" s="56" t="s">
        <v>40</v>
      </c>
      <c r="D28" s="59">
        <f>ROUND(SUM(B22-D23*G22),1)</f>
        <v>249.9</v>
      </c>
      <c r="E28" s="58" t="s">
        <v>36</v>
      </c>
      <c r="F28" s="62"/>
      <c r="G28" s="62"/>
      <c r="H28" s="62"/>
      <c r="I28" s="16"/>
      <c r="R28"/>
      <c r="S28"/>
      <c r="T28"/>
    </row>
    <row r="29" ht="39.75" customHeight="1" spans="1:12">
      <c r="A29" s="63" t="s">
        <v>11</v>
      </c>
      <c r="B29" s="64" t="s">
        <v>33</v>
      </c>
      <c r="D29" s="65"/>
      <c r="E29" s="16"/>
      <c r="F29" s="16"/>
      <c r="G29" s="16"/>
      <c r="H29" s="16"/>
      <c r="I29" s="16"/>
      <c r="L29" s="82"/>
    </row>
    <row r="30" ht="25.5" customHeight="1" spans="1:12">
      <c r="A30" s="66" t="s">
        <v>41</v>
      </c>
      <c r="B30" s="67" t="s">
        <v>42</v>
      </c>
      <c r="D30" s="65">
        <f>SUM(G22)</f>
        <v>2.6</v>
      </c>
      <c r="E30" s="58" t="s">
        <v>36</v>
      </c>
      <c r="F30" s="16"/>
      <c r="G30" s="16"/>
      <c r="H30" s="16"/>
      <c r="I30" s="16"/>
      <c r="L30" s="17" t="str">
        <f>"UCL="&amp;D31</f>
        <v>UCL=5.5</v>
      </c>
    </row>
    <row r="31" ht="30.75" customHeight="1" spans="1:12">
      <c r="A31" s="55" t="s">
        <v>37</v>
      </c>
      <c r="B31" s="56" t="s">
        <v>38</v>
      </c>
      <c r="D31" s="68">
        <f>ROUND(SUM(F23*G22),2)</f>
        <v>5.5</v>
      </c>
      <c r="E31" s="58" t="s">
        <v>36</v>
      </c>
      <c r="F31" s="69"/>
      <c r="G31" s="16"/>
      <c r="H31" s="61"/>
      <c r="I31" s="61"/>
      <c r="L31" s="17" t="str">
        <f>"CL="&amp;D30</f>
        <v>CL=2.6</v>
      </c>
    </row>
    <row r="32" ht="29.25" customHeight="1" spans="1:12">
      <c r="A32" s="55" t="s">
        <v>39</v>
      </c>
      <c r="B32" s="56" t="s">
        <v>40</v>
      </c>
      <c r="D32" s="70">
        <f>SUM(H23*G22)</f>
        <v>0</v>
      </c>
      <c r="E32" s="58" t="s">
        <v>36</v>
      </c>
      <c r="F32" s="16"/>
      <c r="G32" s="16"/>
      <c r="H32" s="61"/>
      <c r="I32" s="61"/>
      <c r="L32" s="17" t="str">
        <f>"LCL="&amp;D32</f>
        <v>LCL=0</v>
      </c>
    </row>
    <row r="33" ht="48" customHeight="1" spans="1:9">
      <c r="A33" s="71" t="s">
        <v>43</v>
      </c>
      <c r="B33" s="70"/>
      <c r="C33" s="70"/>
      <c r="D33" s="70"/>
      <c r="E33" s="70"/>
      <c r="F33" s="70"/>
      <c r="G33" s="70"/>
      <c r="H33" s="70"/>
      <c r="I33" s="70"/>
    </row>
    <row r="34" ht="46.5" customHeight="1" spans="1:13">
      <c r="A34" s="72" t="s">
        <v>44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83"/>
    </row>
    <row r="35" ht="49.5" customHeight="1" spans="1:13">
      <c r="A35" s="73" t="s">
        <v>45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84"/>
    </row>
  </sheetData>
  <mergeCells count="15">
    <mergeCell ref="A2:J2"/>
    <mergeCell ref="A3:M3"/>
    <mergeCell ref="A4:M4"/>
    <mergeCell ref="C8:G8"/>
    <mergeCell ref="A23:B23"/>
    <mergeCell ref="B25:C25"/>
    <mergeCell ref="H27:I27"/>
    <mergeCell ref="H31:I31"/>
    <mergeCell ref="H32:I32"/>
    <mergeCell ref="A33:I33"/>
    <mergeCell ref="A34:L34"/>
    <mergeCell ref="A35:L35"/>
    <mergeCell ref="A8:A9"/>
    <mergeCell ref="H8:H9"/>
    <mergeCell ref="I8:I9"/>
  </mergeCells>
  <pageMargins left="0.904166666666667" right="0.747916666666667" top="0.472222222222222" bottom="0.707638888888889" header="0.511805555555556" footer="0.511805555555556"/>
  <pageSetup paperSize="9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26625" progId="Equation.3" r:id="rId3">
          <objectPr defaultSize="0" r:id="rId4">
            <anchor moveWithCells="1" sizeWithCells="1">
              <from>
                <xdr:col>7</xdr:col>
                <xdr:colOff>95250</xdr:colOff>
                <xdr:row>7</xdr:row>
                <xdr:rowOff>66675</xdr:rowOff>
              </from>
              <to>
                <xdr:col>7</xdr:col>
                <xdr:colOff>190500</xdr:colOff>
                <xdr:row>8</xdr:row>
                <xdr:rowOff>76200</xdr:rowOff>
              </to>
            </anchor>
          </objectPr>
        </oleObject>
      </mc:Choice>
      <mc:Fallback>
        <oleObject shapeId="26625" progId="Equation.3" r:id="rId3"/>
      </mc:Fallback>
    </mc:AlternateContent>
    <mc:AlternateContent xmlns:mc="http://schemas.openxmlformats.org/markup-compatibility/2006">
      <mc:Choice Requires="x14">
        <oleObject shapeId="26626" progId="Equation.3" r:id="rId5">
          <objectPr defaultSize="0" r:id="rId6">
            <anchor moveWithCells="1">
              <from>
                <xdr:col>0</xdr:col>
                <xdr:colOff>180975</xdr:colOff>
                <xdr:row>21</xdr:row>
                <xdr:rowOff>0</xdr:rowOff>
              </from>
              <to>
                <xdr:col>0</xdr:col>
                <xdr:colOff>290195</xdr:colOff>
                <xdr:row>22</xdr:row>
                <xdr:rowOff>4445</xdr:rowOff>
              </to>
            </anchor>
          </objectPr>
        </oleObject>
      </mc:Choice>
      <mc:Fallback>
        <oleObject shapeId="26626" progId="Equation.3" r:id="rId5"/>
      </mc:Fallback>
    </mc:AlternateContent>
    <mc:AlternateContent xmlns:mc="http://schemas.openxmlformats.org/markup-compatibility/2006">
      <mc:Choice Requires="x14">
        <oleObject shapeId="26627" progId="Equation.3" r:id="rId7">
          <objectPr defaultSize="0" r:id="rId6">
            <anchor moveWithCells="1">
              <from>
                <xdr:col>2</xdr:col>
                <xdr:colOff>47625</xdr:colOff>
                <xdr:row>25</xdr:row>
                <xdr:rowOff>9525</xdr:rowOff>
              </from>
              <to>
                <xdr:col>2</xdr:col>
                <xdr:colOff>152400</xdr:colOff>
                <xdr:row>25</xdr:row>
                <xdr:rowOff>309245</xdr:rowOff>
              </to>
            </anchor>
          </objectPr>
        </oleObject>
      </mc:Choice>
      <mc:Fallback>
        <oleObject shapeId="26627" progId="Equation.3" r:id="rId7"/>
      </mc:Fallback>
    </mc:AlternateContent>
    <mc:AlternateContent xmlns:mc="http://schemas.openxmlformats.org/markup-compatibility/2006">
      <mc:Choice Requires="x14">
        <oleObject shapeId="26628" progId="Equation.3" r:id="rId8">
          <objectPr defaultSize="0" r:id="rId9">
            <anchor moveWithCells="1">
              <from>
                <xdr:col>2</xdr:col>
                <xdr:colOff>23495</xdr:colOff>
                <xdr:row>26</xdr:row>
                <xdr:rowOff>38100</xdr:rowOff>
              </from>
              <to>
                <xdr:col>3</xdr:col>
                <xdr:colOff>9525</xdr:colOff>
                <xdr:row>27</xdr:row>
                <xdr:rowOff>0</xdr:rowOff>
              </to>
            </anchor>
          </objectPr>
        </oleObject>
      </mc:Choice>
      <mc:Fallback>
        <oleObject shapeId="26628" progId="Equation.3" r:id="rId8"/>
      </mc:Fallback>
    </mc:AlternateContent>
    <mc:AlternateContent xmlns:mc="http://schemas.openxmlformats.org/markup-compatibility/2006">
      <mc:Choice Requires="x14">
        <oleObject shapeId="26629" progId="Equation.3" r:id="rId10">
          <objectPr defaultSize="0" r:id="rId11">
            <anchor moveWithCells="1">
              <from>
                <xdr:col>2</xdr:col>
                <xdr:colOff>23495</xdr:colOff>
                <xdr:row>27</xdr:row>
                <xdr:rowOff>19050</xdr:rowOff>
              </from>
              <to>
                <xdr:col>3</xdr:col>
                <xdr:colOff>9525</xdr:colOff>
                <xdr:row>28</xdr:row>
                <xdr:rowOff>0</xdr:rowOff>
              </to>
            </anchor>
          </objectPr>
        </oleObject>
      </mc:Choice>
      <mc:Fallback>
        <oleObject shapeId="26629" progId="Equation.3" r:id="rId10"/>
      </mc:Fallback>
    </mc:AlternateContent>
    <mc:AlternateContent xmlns:mc="http://schemas.openxmlformats.org/markup-compatibility/2006">
      <mc:Choice Requires="x14">
        <oleObject shapeId="26630" progId="Equation.3" r:id="rId12">
          <objectPr defaultSize="0" r:id="rId13">
            <anchor moveWithCells="1">
              <from>
                <xdr:col>2</xdr:col>
                <xdr:colOff>13970</xdr:colOff>
                <xdr:row>30</xdr:row>
                <xdr:rowOff>42545</xdr:rowOff>
              </from>
              <to>
                <xdr:col>2</xdr:col>
                <xdr:colOff>171450</xdr:colOff>
                <xdr:row>31</xdr:row>
                <xdr:rowOff>0</xdr:rowOff>
              </to>
            </anchor>
          </objectPr>
        </oleObject>
      </mc:Choice>
      <mc:Fallback>
        <oleObject shapeId="26630" progId="Equation.3" r:id="rId12"/>
      </mc:Fallback>
    </mc:AlternateContent>
    <mc:AlternateContent xmlns:mc="http://schemas.openxmlformats.org/markup-compatibility/2006">
      <mc:Choice Requires="x14">
        <oleObject shapeId="26631" progId="Equation.3" r:id="rId14">
          <objectPr defaultSize="0" r:id="rId15">
            <anchor moveWithCells="1" sizeWithCells="1">
              <from>
                <xdr:col>0</xdr:col>
                <xdr:colOff>209550</xdr:colOff>
                <xdr:row>24</xdr:row>
                <xdr:rowOff>80645</xdr:rowOff>
              </from>
              <to>
                <xdr:col>0</xdr:col>
                <xdr:colOff>266700</xdr:colOff>
                <xdr:row>24</xdr:row>
                <xdr:rowOff>213995</xdr:rowOff>
              </to>
            </anchor>
          </objectPr>
        </oleObject>
      </mc:Choice>
      <mc:Fallback>
        <oleObject shapeId="26631" progId="Equation.3" r:id="rId14"/>
      </mc:Fallback>
    </mc:AlternateContent>
    <mc:AlternateContent xmlns:mc="http://schemas.openxmlformats.org/markup-compatibility/2006">
      <mc:Choice Requires="x14">
        <oleObject shapeId="26632" progId="Equation.3" r:id="rId16">
          <objectPr defaultSize="0" r:id="rId17">
            <anchor moveWithCells="1">
              <from>
                <xdr:col>2</xdr:col>
                <xdr:colOff>19050</xdr:colOff>
                <xdr:row>31</xdr:row>
                <xdr:rowOff>23495</xdr:rowOff>
              </from>
              <to>
                <xdr:col>2</xdr:col>
                <xdr:colOff>238125</xdr:colOff>
                <xdr:row>31</xdr:row>
                <xdr:rowOff>171450</xdr:rowOff>
              </to>
            </anchor>
          </objectPr>
        </oleObject>
      </mc:Choice>
      <mc:Fallback>
        <oleObject shapeId="26632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workbookViewId="0">
      <selection activeCell="K8" sqref="K8"/>
    </sheetView>
  </sheetViews>
  <sheetFormatPr defaultColWidth="9" defaultRowHeight="15.75"/>
  <cols>
    <col min="1" max="9" width="9" style="6"/>
    <col min="10" max="10" width="13.75" style="6" customWidth="1"/>
    <col min="11" max="11" width="9" style="6" customWidth="1"/>
    <col min="12" max="12" width="12.625" style="6" customWidth="1"/>
    <col min="13" max="20" width="9" style="6"/>
    <col min="21" max="24" width="15" style="6"/>
    <col min="25" max="16384" width="9" style="6"/>
  </cols>
  <sheetData>
    <row r="1" ht="20.25" spans="1:13">
      <c r="A1" s="7" t="s">
        <v>46</v>
      </c>
      <c r="B1" s="7"/>
      <c r="C1" s="7"/>
      <c r="D1" s="7"/>
      <c r="E1" s="7"/>
      <c r="F1" s="7"/>
      <c r="G1" s="7"/>
      <c r="H1" s="7"/>
      <c r="I1" s="7"/>
      <c r="J1" s="8"/>
      <c r="K1" s="8"/>
      <c r="L1" s="9"/>
      <c r="M1" s="10"/>
    </row>
    <row r="2" ht="9" customHeight="1" spans="1:11">
      <c r="A2" s="7"/>
      <c r="B2" s="7"/>
      <c r="C2" s="7"/>
      <c r="D2" s="7"/>
      <c r="E2" s="7"/>
      <c r="F2" s="7"/>
      <c r="G2" s="7"/>
      <c r="H2" s="7"/>
      <c r="I2" s="7"/>
      <c r="J2" s="8"/>
      <c r="K2" s="8"/>
    </row>
    <row r="3" hidden="1"/>
    <row r="4" spans="17:24">
      <c r="Q4" s="14" t="s">
        <v>47</v>
      </c>
      <c r="R4" s="14" t="s">
        <v>48</v>
      </c>
      <c r="S4" s="14" t="s">
        <v>49</v>
      </c>
      <c r="U4" t="s">
        <v>50</v>
      </c>
      <c r="V4" t="s">
        <v>51</v>
      </c>
      <c r="W4" t="s">
        <v>52</v>
      </c>
      <c r="X4" t="s">
        <v>53</v>
      </c>
    </row>
    <row r="5" spans="15:24">
      <c r="O5" s="11">
        <v>1</v>
      </c>
      <c r="P5" s="6">
        <f>ROUND('20.11-8月'!H10,2)</f>
        <v>251.4</v>
      </c>
      <c r="Q5" s="15">
        <f>'20.11-8月'!$D$27</f>
        <v>252.9</v>
      </c>
      <c r="R5" s="15">
        <f>'20.11-8月'!$D$26</f>
        <v>251.4</v>
      </c>
      <c r="S5" s="15">
        <f>'20.11-8月'!$D$28</f>
        <v>249.9</v>
      </c>
      <c r="U5">
        <v>2262.2</v>
      </c>
      <c r="V5">
        <v>2276.1</v>
      </c>
      <c r="W5">
        <v>2249.1</v>
      </c>
      <c r="X5">
        <v>2262.6</v>
      </c>
    </row>
    <row r="6" ht="17.6" spans="9:23">
      <c r="I6" s="12" t="str">
        <f>"UCL="&amp;ROUND('20.11-8月'!D27,2)</f>
        <v>UCL=252.9</v>
      </c>
      <c r="O6" s="11">
        <v>2</v>
      </c>
      <c r="P6" s="6">
        <f>ROUND('20.11-8月'!H11,2)</f>
        <v>251</v>
      </c>
      <c r="Q6" s="15">
        <f>'20.11-8月'!$D$27</f>
        <v>252.9</v>
      </c>
      <c r="R6" s="15">
        <f>'20.11-8月'!$D$26</f>
        <v>251.4</v>
      </c>
      <c r="S6" s="15">
        <f>'20.11-8月'!$D$28</f>
        <v>249.9</v>
      </c>
      <c r="U6"/>
      <c r="V6"/>
      <c r="W6"/>
    </row>
    <row r="7" spans="15:23">
      <c r="O7" s="11">
        <v>3</v>
      </c>
      <c r="P7" s="6">
        <f>ROUND('20.11-8月'!H12,2)</f>
        <v>252</v>
      </c>
      <c r="Q7" s="15">
        <f>'20.11-8月'!$D$27</f>
        <v>252.9</v>
      </c>
      <c r="R7" s="15">
        <f>'20.11-8月'!$D$26</f>
        <v>251.4</v>
      </c>
      <c r="S7" s="15">
        <f>'20.11-8月'!$D$28</f>
        <v>249.9</v>
      </c>
      <c r="U7"/>
      <c r="V7"/>
      <c r="W7"/>
    </row>
    <row r="8" spans="15:23">
      <c r="O8" s="11">
        <v>4</v>
      </c>
      <c r="P8" s="6">
        <f>ROUND('20.11-8月'!H13,2)</f>
        <v>251</v>
      </c>
      <c r="Q8" s="15">
        <f>'20.11-8月'!$D$27</f>
        <v>252.9</v>
      </c>
      <c r="R8" s="15">
        <f>'20.11-8月'!$D$26</f>
        <v>251.4</v>
      </c>
      <c r="S8" s="15">
        <f>'20.11-8月'!$D$28</f>
        <v>249.9</v>
      </c>
      <c r="U8"/>
      <c r="V8"/>
      <c r="W8"/>
    </row>
    <row r="9" ht="17.6" spans="9:23">
      <c r="I9" s="12" t="str">
        <f>"CL="&amp;ROUND('20.11-8月'!D26,2)</f>
        <v>CL=251.4</v>
      </c>
      <c r="O9" s="13">
        <v>5</v>
      </c>
      <c r="P9" s="6">
        <f>ROUND('20.11-8月'!H14,2)</f>
        <v>251.6</v>
      </c>
      <c r="Q9" s="15">
        <f>'20.11-8月'!$D$27</f>
        <v>252.9</v>
      </c>
      <c r="R9" s="15">
        <f>'20.11-8月'!$D$26</f>
        <v>251.4</v>
      </c>
      <c r="S9" s="15">
        <f>'20.11-8月'!$D$28</f>
        <v>249.9</v>
      </c>
      <c r="U9"/>
      <c r="V9"/>
      <c r="W9"/>
    </row>
    <row r="10" spans="15:23">
      <c r="O10" s="13">
        <v>6</v>
      </c>
      <c r="P10" s="6">
        <f>ROUND('20.11-8月'!H15,2)</f>
        <v>251.2</v>
      </c>
      <c r="Q10" s="15">
        <f>'20.11-8月'!$D$27</f>
        <v>252.9</v>
      </c>
      <c r="R10" s="15">
        <f>'20.11-8月'!$D$26</f>
        <v>251.4</v>
      </c>
      <c r="S10" s="15">
        <f>'20.11-8月'!$D$28</f>
        <v>249.9</v>
      </c>
      <c r="U10"/>
      <c r="V10"/>
      <c r="W10"/>
    </row>
    <row r="11" spans="15:23">
      <c r="O11" s="13">
        <v>7</v>
      </c>
      <c r="P11" s="6">
        <f>ROUND('20.11-8月'!H16,2)</f>
        <v>252</v>
      </c>
      <c r="Q11" s="15">
        <f>'20.11-8月'!$D$27</f>
        <v>252.9</v>
      </c>
      <c r="R11" s="15">
        <f>'20.11-8月'!$D$26</f>
        <v>251.4</v>
      </c>
      <c r="S11" s="15">
        <f>'20.11-8月'!$D$28</f>
        <v>249.9</v>
      </c>
      <c r="U11"/>
      <c r="V11"/>
      <c r="W11"/>
    </row>
    <row r="12" spans="15:23">
      <c r="O12" s="13">
        <v>8</v>
      </c>
      <c r="P12" s="6">
        <f>ROUND('20.11-8月'!H17,2)</f>
        <v>251.4</v>
      </c>
      <c r="Q12" s="15">
        <f>'20.11-8月'!$D$27</f>
        <v>252.9</v>
      </c>
      <c r="R12" s="15">
        <f>'20.11-8月'!$D$26</f>
        <v>251.4</v>
      </c>
      <c r="S12" s="15">
        <f>'20.11-8月'!$D$28</f>
        <v>249.9</v>
      </c>
      <c r="U12"/>
      <c r="V12"/>
      <c r="W12"/>
    </row>
    <row r="13" ht="17.6" spans="9:23">
      <c r="I13" s="12" t="str">
        <f>"LCL="&amp;ROUND('20.11-8月'!D28,2)</f>
        <v>LCL=249.9</v>
      </c>
      <c r="O13" s="13">
        <v>9</v>
      </c>
      <c r="P13" s="6">
        <f>ROUND('20.11-8月'!H18,2)</f>
        <v>250.6</v>
      </c>
      <c r="Q13" s="15">
        <f>'20.11-8月'!$D$27</f>
        <v>252.9</v>
      </c>
      <c r="R13" s="15">
        <f>'20.11-8月'!$D$26</f>
        <v>251.4</v>
      </c>
      <c r="S13" s="15">
        <f>'20.11-8月'!$D$28</f>
        <v>249.9</v>
      </c>
      <c r="U13"/>
      <c r="V13"/>
      <c r="W13"/>
    </row>
    <row r="14" spans="15:23">
      <c r="O14" s="13">
        <v>10</v>
      </c>
      <c r="P14" s="6">
        <f>ROUND('20.11-8月'!H19,2)</f>
        <v>251.4</v>
      </c>
      <c r="Q14" s="15">
        <f>'20.11-8月'!$D$27</f>
        <v>252.9</v>
      </c>
      <c r="R14" s="15">
        <f>'20.11-8月'!$D$26</f>
        <v>251.4</v>
      </c>
      <c r="S14" s="15">
        <f>'20.11-8月'!$D$28</f>
        <v>249.9</v>
      </c>
      <c r="U14"/>
      <c r="V14"/>
      <c r="W14"/>
    </row>
    <row r="15" ht="20.25" customHeight="1" spans="15:23">
      <c r="O15" s="13"/>
      <c r="Q15" s="15"/>
      <c r="R15" s="15"/>
      <c r="S15" s="15"/>
      <c r="U15"/>
      <c r="V15"/>
      <c r="W15"/>
    </row>
    <row r="16" ht="18" customHeight="1" spans="15:23">
      <c r="O16" s="13"/>
      <c r="Q16" s="15"/>
      <c r="R16" s="15"/>
      <c r="S16" s="15"/>
      <c r="U16"/>
      <c r="V16"/>
      <c r="W16"/>
    </row>
    <row r="17" ht="9" hidden="1" customHeight="1" spans="21:23">
      <c r="U17"/>
      <c r="V17"/>
      <c r="W17"/>
    </row>
    <row r="18" hidden="1" spans="21:23">
      <c r="U18"/>
      <c r="V18"/>
      <c r="W18"/>
    </row>
    <row r="19" ht="0.95" customHeight="1" spans="21:23">
      <c r="U19"/>
      <c r="V19"/>
      <c r="W19"/>
    </row>
    <row r="20" ht="14.1" customHeight="1" spans="12:23">
      <c r="L20" s="12"/>
      <c r="U20"/>
      <c r="V20"/>
      <c r="W20"/>
    </row>
    <row r="21" spans="15:23">
      <c r="O21" s="11">
        <v>1</v>
      </c>
      <c r="P21" s="6">
        <f>'20.11-8月'!I10</f>
        <v>3</v>
      </c>
      <c r="Q21" s="15">
        <f>'20.11-8月'!$D$30</f>
        <v>2.6</v>
      </c>
      <c r="R21" s="15">
        <f>'20.11-8月'!$D$31</f>
        <v>5.5</v>
      </c>
      <c r="S21" s="15">
        <f>'[1]1A'!D34</f>
        <v>0</v>
      </c>
      <c r="U21"/>
      <c r="V21"/>
      <c r="W21"/>
    </row>
    <row r="22" spans="15:19">
      <c r="O22" s="11">
        <v>2</v>
      </c>
      <c r="P22" s="6">
        <f>'20.11-8月'!I11</f>
        <v>3</v>
      </c>
      <c r="Q22" s="15">
        <f>'20.11-8月'!$D$30</f>
        <v>2.6</v>
      </c>
      <c r="R22" s="15">
        <f>'20.11-8月'!$D$31</f>
        <v>5.5</v>
      </c>
      <c r="S22" s="15">
        <f>'[1]1A'!D35</f>
        <v>0</v>
      </c>
    </row>
    <row r="23" ht="17.6" spans="9:19">
      <c r="I23" s="12" t="str">
        <f>"UCL="&amp;ROUND('20.11-8月'!D31,2)</f>
        <v>UCL=5.5</v>
      </c>
      <c r="O23" s="11">
        <v>3</v>
      </c>
      <c r="P23" s="6">
        <f>'20.11-8月'!I12</f>
        <v>3</v>
      </c>
      <c r="Q23" s="15">
        <f>'20.11-8月'!$D$30</f>
        <v>2.6</v>
      </c>
      <c r="R23" s="15">
        <f>'20.11-8月'!$D$31</f>
        <v>5.5</v>
      </c>
      <c r="S23" s="15">
        <f>'[1]1A'!D36</f>
        <v>0</v>
      </c>
    </row>
    <row r="24" spans="15:19">
      <c r="O24" s="11">
        <v>4</v>
      </c>
      <c r="P24" s="6">
        <f>'20.11-8月'!I13</f>
        <v>2</v>
      </c>
      <c r="Q24" s="15">
        <f>'20.11-8月'!$D$30</f>
        <v>2.6</v>
      </c>
      <c r="R24" s="15">
        <f>'20.11-8月'!$D$31</f>
        <v>5.5</v>
      </c>
      <c r="S24" s="15">
        <f>'[1]1A'!D37</f>
        <v>0</v>
      </c>
    </row>
    <row r="25" spans="15:19">
      <c r="O25" s="11">
        <v>5</v>
      </c>
      <c r="P25" s="6">
        <f>'20.11-8月'!I14</f>
        <v>3</v>
      </c>
      <c r="Q25" s="15">
        <f>'20.11-8月'!$D$30</f>
        <v>2.6</v>
      </c>
      <c r="R25" s="15">
        <f>'20.11-8月'!$D$31</f>
        <v>5.5</v>
      </c>
      <c r="S25" s="15">
        <f>'[1]1A'!D38</f>
        <v>0</v>
      </c>
    </row>
    <row r="26" ht="17.25" customHeight="1" spans="15:19">
      <c r="O26" s="11">
        <v>6</v>
      </c>
      <c r="P26" s="6">
        <f>'20.11-8月'!I15</f>
        <v>2</v>
      </c>
      <c r="Q26" s="15">
        <f>'20.11-8月'!$D$30</f>
        <v>2.6</v>
      </c>
      <c r="R26" s="15">
        <f>'20.11-8月'!$D$31</f>
        <v>5.5</v>
      </c>
      <c r="S26" s="15">
        <f>'[1]1A'!D39</f>
        <v>0</v>
      </c>
    </row>
    <row r="27" ht="17.6" spans="9:19">
      <c r="I27" s="12" t="str">
        <f>"CL="&amp;ROUND('20.11-8月'!D30,2)</f>
        <v>CL=2.6</v>
      </c>
      <c r="O27" s="11">
        <v>7</v>
      </c>
      <c r="P27" s="6">
        <f>'20.11-8月'!I16</f>
        <v>3</v>
      </c>
      <c r="Q27" s="15">
        <f>'20.11-8月'!$D$30</f>
        <v>2.6</v>
      </c>
      <c r="R27" s="15">
        <f>'20.11-8月'!$D$31</f>
        <v>5.5</v>
      </c>
      <c r="S27" s="15">
        <f>'[1]1A'!D40</f>
        <v>0</v>
      </c>
    </row>
    <row r="28" spans="15:19">
      <c r="O28" s="11">
        <v>8</v>
      </c>
      <c r="P28" s="6">
        <f>'20.11-8月'!I17</f>
        <v>2</v>
      </c>
      <c r="Q28" s="15">
        <f>'20.11-8月'!$D$30</f>
        <v>2.6</v>
      </c>
      <c r="R28" s="15">
        <f>'20.11-8月'!$D$31</f>
        <v>5.5</v>
      </c>
      <c r="S28" s="15">
        <f>'[1]1A'!D41</f>
        <v>0</v>
      </c>
    </row>
    <row r="29" ht="12" customHeight="1" spans="15:19">
      <c r="O29" s="11">
        <v>9</v>
      </c>
      <c r="P29" s="6">
        <f>'20.11-8月'!I18</f>
        <v>2</v>
      </c>
      <c r="Q29" s="15">
        <f>'20.11-8月'!$D$30</f>
        <v>2.6</v>
      </c>
      <c r="R29" s="15">
        <f>'20.11-8月'!$D$31</f>
        <v>5.5</v>
      </c>
      <c r="S29" s="15">
        <f>'[1]1A'!D42</f>
        <v>0</v>
      </c>
    </row>
    <row r="30" spans="15:19">
      <c r="O30" s="11">
        <v>10</v>
      </c>
      <c r="P30" s="6">
        <f>'20.11-8月'!I19</f>
        <v>3</v>
      </c>
      <c r="Q30" s="15">
        <f>'20.11-8月'!$D$30</f>
        <v>2.6</v>
      </c>
      <c r="R30" s="15">
        <f>'20.11-8月'!$D$31</f>
        <v>5.5</v>
      </c>
      <c r="S30" s="15">
        <f>'[1]1A'!D43</f>
        <v>0</v>
      </c>
    </row>
    <row r="31" ht="17.6" spans="9:19">
      <c r="I31" s="12" t="str">
        <f>"LCL="&amp;ROUND('[1]1A'!D34,2)</f>
        <v>LCL=0</v>
      </c>
      <c r="O31" s="11"/>
      <c r="Q31" s="15"/>
      <c r="R31" s="15"/>
      <c r="S31" s="15"/>
    </row>
    <row r="32" spans="15:19">
      <c r="O32" s="13"/>
      <c r="Q32" s="15"/>
      <c r="R32" s="15"/>
      <c r="S32" s="15"/>
    </row>
  </sheetData>
  <mergeCells count="1">
    <mergeCell ref="A1:I2"/>
  </mergeCells>
  <pageMargins left="0.88" right="0.75" top="0.65" bottom="0.55" header="0.511805555555556" footer="0.511805555555556"/>
  <pageSetup paperSize="9" orientation="landscape"/>
  <headerFooter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M20"/>
  <sheetViews>
    <sheetView workbookViewId="0">
      <selection activeCell="K8" sqref="K8"/>
    </sheetView>
  </sheetViews>
  <sheetFormatPr defaultColWidth="8.8" defaultRowHeight="15.75"/>
  <cols>
    <col min="1" max="1" width="16.5" customWidth="1"/>
    <col min="2" max="2" width="15.8" customWidth="1"/>
    <col min="3" max="3" width="12.8"/>
    <col min="16" max="16" width="11.7" customWidth="1"/>
    <col min="17" max="17" width="9.8" customWidth="1"/>
  </cols>
  <sheetData>
    <row r="3" spans="3:3">
      <c r="C3">
        <v>250</v>
      </c>
    </row>
    <row r="4" spans="2:12">
      <c r="B4" t="s">
        <v>54</v>
      </c>
      <c r="C4">
        <f ca="1">ROUND(RAND(),1)*10</f>
        <v>4</v>
      </c>
      <c r="D4">
        <f ca="1" t="shared" ref="D4:L4" si="0">ROUND(RAND(),1)*10</f>
        <v>10</v>
      </c>
      <c r="E4">
        <f ca="1" t="shared" si="0"/>
        <v>5</v>
      </c>
      <c r="F4">
        <f ca="1" t="shared" si="0"/>
        <v>5</v>
      </c>
      <c r="G4">
        <f ca="1" t="shared" si="0"/>
        <v>4</v>
      </c>
      <c r="H4">
        <f ca="1" t="shared" si="0"/>
        <v>8</v>
      </c>
      <c r="I4">
        <f ca="1" t="shared" si="0"/>
        <v>5</v>
      </c>
      <c r="J4">
        <f ca="1" t="shared" si="0"/>
        <v>6</v>
      </c>
      <c r="K4">
        <f ca="1" t="shared" si="0"/>
        <v>8</v>
      </c>
      <c r="L4">
        <f ca="1" t="shared" si="0"/>
        <v>3</v>
      </c>
    </row>
    <row r="5" spans="3:12">
      <c r="C5">
        <f ca="1">$C$3+C4</f>
        <v>254</v>
      </c>
      <c r="D5">
        <f ca="1" t="shared" ref="D5:L5" si="1">$C$3+D4</f>
        <v>260</v>
      </c>
      <c r="E5">
        <f ca="1" t="shared" si="1"/>
        <v>255</v>
      </c>
      <c r="F5">
        <f ca="1" t="shared" si="1"/>
        <v>255</v>
      </c>
      <c r="G5">
        <f ca="1" t="shared" si="1"/>
        <v>254</v>
      </c>
      <c r="H5">
        <f ca="1" t="shared" si="1"/>
        <v>258</v>
      </c>
      <c r="I5">
        <f ca="1" t="shared" si="1"/>
        <v>255</v>
      </c>
      <c r="J5">
        <f ca="1" t="shared" si="1"/>
        <v>256</v>
      </c>
      <c r="K5">
        <f ca="1" t="shared" si="1"/>
        <v>258</v>
      </c>
      <c r="L5">
        <f ca="1" t="shared" si="1"/>
        <v>253</v>
      </c>
    </row>
    <row r="7" spans="2:13">
      <c r="B7" s="1"/>
      <c r="C7">
        <v>251</v>
      </c>
      <c r="D7">
        <v>252</v>
      </c>
      <c r="E7">
        <v>252</v>
      </c>
      <c r="F7">
        <v>253</v>
      </c>
      <c r="G7">
        <v>253</v>
      </c>
      <c r="H7">
        <v>251</v>
      </c>
      <c r="I7">
        <v>252</v>
      </c>
      <c r="J7">
        <v>252</v>
      </c>
      <c r="K7">
        <v>251</v>
      </c>
      <c r="L7">
        <v>253</v>
      </c>
      <c r="M7">
        <f>AVERAGE(C7:L7)</f>
        <v>252</v>
      </c>
    </row>
    <row r="8" spans="1:1">
      <c r="A8" t="s">
        <v>55</v>
      </c>
    </row>
    <row r="9" ht="22.9" spans="2:12">
      <c r="B9" s="2" t="s">
        <v>56</v>
      </c>
      <c r="C9">
        <f>(C7-$M$7)^2</f>
        <v>1</v>
      </c>
      <c r="D9">
        <f t="shared" ref="D9:L9" si="2">(D7-$M$7)^2</f>
        <v>0</v>
      </c>
      <c r="E9">
        <f t="shared" si="2"/>
        <v>0</v>
      </c>
      <c r="F9">
        <f t="shared" si="2"/>
        <v>1</v>
      </c>
      <c r="G9">
        <f t="shared" si="2"/>
        <v>1</v>
      </c>
      <c r="H9">
        <f t="shared" si="2"/>
        <v>1</v>
      </c>
      <c r="I9">
        <f t="shared" si="2"/>
        <v>0</v>
      </c>
      <c r="J9">
        <f t="shared" si="2"/>
        <v>0</v>
      </c>
      <c r="K9">
        <f t="shared" si="2"/>
        <v>1</v>
      </c>
      <c r="L9">
        <f t="shared" si="2"/>
        <v>1</v>
      </c>
    </row>
    <row r="10" ht="20.25" spans="2:3">
      <c r="B10" s="2" t="s">
        <v>57</v>
      </c>
      <c r="C10">
        <f>ROUND(SQRT(SUM(C9:L9)/(10-1)),1)</f>
        <v>0.8</v>
      </c>
    </row>
    <row r="11" ht="20.25" spans="2:3">
      <c r="B11" s="3" t="s">
        <v>58</v>
      </c>
      <c r="C11">
        <f>ROUND(C10/SQRT(5),1)</f>
        <v>0.4</v>
      </c>
    </row>
    <row r="12" spans="2:5">
      <c r="B12" t="s">
        <v>59</v>
      </c>
      <c r="C12" t="s">
        <v>60</v>
      </c>
      <c r="E12" s="1" t="s">
        <v>61</v>
      </c>
    </row>
    <row r="13" ht="18.75" spans="2:3">
      <c r="B13" s="1" t="s">
        <v>62</v>
      </c>
      <c r="C13">
        <f>ROUND(9/SQRT(3),3)</f>
        <v>5.196</v>
      </c>
    </row>
    <row r="14" ht="34.5" spans="2:3">
      <c r="B14" s="4" t="s">
        <v>63</v>
      </c>
      <c r="C14">
        <f>ROUND(SQRT(C11^2+C13^2),3)</f>
        <v>5.211</v>
      </c>
    </row>
    <row r="15" spans="3:3">
      <c r="C15">
        <f>ROUND(C14*2,0)</f>
        <v>10</v>
      </c>
    </row>
    <row r="18" spans="2:3">
      <c r="B18" t="s">
        <v>64</v>
      </c>
      <c r="C18">
        <v>252</v>
      </c>
    </row>
    <row r="19" spans="2:3">
      <c r="B19" t="s">
        <v>65</v>
      </c>
      <c r="C19">
        <v>253</v>
      </c>
    </row>
    <row r="20" spans="1:3">
      <c r="A20" s="5" t="s">
        <v>66</v>
      </c>
      <c r="C20">
        <f>ABS(C18-C19)/(SQRT(2)*10.4)</f>
        <v>0.0679910366525526</v>
      </c>
    </row>
  </sheetData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27649" progId="Equation.3" r:id="rId3">
          <objectPr defaultSize="0" r:id="rId4">
            <anchor moveWithCells="1">
              <from>
                <xdr:col>0</xdr:col>
                <xdr:colOff>259080</xdr:colOff>
                <xdr:row>5</xdr:row>
                <xdr:rowOff>152400</xdr:rowOff>
              </from>
              <to>
                <xdr:col>0</xdr:col>
                <xdr:colOff>1154430</xdr:colOff>
                <xdr:row>8</xdr:row>
                <xdr:rowOff>250190</xdr:rowOff>
              </to>
            </anchor>
          </objectPr>
        </oleObject>
      </mc:Choice>
      <mc:Fallback>
        <oleObject shapeId="27649" progId="Equation.3" r:id="rId3"/>
      </mc:Fallback>
    </mc:AlternateContent>
    <mc:AlternateContent xmlns:mc="http://schemas.openxmlformats.org/markup-compatibility/2006">
      <mc:Choice Requires="x14">
        <oleObject shapeId="27650" progId="Equation.DSMT4" r:id="rId5">
          <objectPr defaultSize="0" r:id="rId6">
            <anchor moveWithCells="1">
              <from>
                <xdr:col>0</xdr:col>
                <xdr:colOff>412115</xdr:colOff>
                <xdr:row>16</xdr:row>
                <xdr:rowOff>167640</xdr:rowOff>
              </from>
              <to>
                <xdr:col>0</xdr:col>
                <xdr:colOff>932815</xdr:colOff>
                <xdr:row>19</xdr:row>
                <xdr:rowOff>17780</xdr:rowOff>
              </to>
            </anchor>
          </objectPr>
        </oleObject>
      </mc:Choice>
      <mc:Fallback>
        <oleObject shapeId="27650" progId="Equation.DSMT4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20.11-8月</vt:lpstr>
      <vt:lpstr>控制图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WPS_1601433895</cp:lastModifiedBy>
  <dcterms:created xsi:type="dcterms:W3CDTF">1996-12-17T01:32:00Z</dcterms:created>
  <cp:lastPrinted>2017-12-28T10:39:00Z</cp:lastPrinted>
  <dcterms:modified xsi:type="dcterms:W3CDTF">2021-11-18T05:13:15Z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2740846615334365B3AE31789BDE4E21</vt:lpwstr>
  </property>
</Properties>
</file>